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140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8" i="1" l="1"/>
  <c r="C127" i="1"/>
  <c r="D127" i="1" s="1"/>
  <c r="C126" i="1"/>
  <c r="A126" i="1"/>
  <c r="D126" i="1" s="1"/>
  <c r="C125" i="1"/>
  <c r="D125" i="1" s="1"/>
  <c r="A125" i="1"/>
  <c r="A124" i="1"/>
  <c r="C106" i="1"/>
  <c r="C113" i="1" s="1"/>
  <c r="C105" i="1"/>
  <c r="C99" i="1"/>
  <c r="C93" i="1"/>
  <c r="C91" i="1"/>
  <c r="C86" i="1"/>
  <c r="C84" i="1" s="1"/>
  <c r="C79" i="1"/>
  <c r="C78" i="1"/>
  <c r="C65" i="1"/>
  <c r="C64" i="1"/>
  <c r="C59" i="1"/>
  <c r="C58" i="1" s="1"/>
  <c r="C53" i="1"/>
  <c r="C52" i="1"/>
  <c r="C46" i="1"/>
  <c r="C40" i="1"/>
  <c r="C35" i="1"/>
  <c r="C34" i="1"/>
  <c r="C29" i="1"/>
  <c r="C28" i="1" s="1"/>
  <c r="C22" i="1"/>
  <c r="C16" i="1"/>
  <c r="C11" i="1"/>
  <c r="C72" i="1" s="1"/>
  <c r="C9" i="1"/>
  <c r="C5" i="1"/>
  <c r="C4" i="1"/>
  <c r="C98" i="1" l="1"/>
  <c r="C10" i="1"/>
  <c r="C70" i="1" s="1"/>
  <c r="C76" i="1"/>
  <c r="C128" i="1" s="1"/>
  <c r="D128" i="1" s="1"/>
  <c r="A129" i="1"/>
  <c r="C124" i="1"/>
  <c r="C114" i="1" l="1"/>
  <c r="C119" i="1" s="1"/>
  <c r="C120" i="1" s="1"/>
  <c r="C77" i="1"/>
  <c r="C129" i="1"/>
  <c r="D124" i="1"/>
  <c r="D129" i="1" s="1"/>
</calcChain>
</file>

<file path=xl/sharedStrings.xml><?xml version="1.0" encoding="utf-8"?>
<sst xmlns="http://schemas.openxmlformats.org/spreadsheetml/2006/main" count="153" uniqueCount="81">
  <si>
    <t>011130 Önkormányzatok és önk-i hivatalok jogalk. és ált. igazgatási feladatok</t>
  </si>
  <si>
    <t>2025. év tervezett adatok</t>
  </si>
  <si>
    <t>Rovat száma</t>
  </si>
  <si>
    <t>Kiadások</t>
  </si>
  <si>
    <t>Összeg Ft-ban</t>
  </si>
  <si>
    <t>K1101</t>
  </si>
  <si>
    <t>Törvény szerinti illetmények, munkabérek</t>
  </si>
  <si>
    <t>Tihany</t>
  </si>
  <si>
    <t>Aszófő</t>
  </si>
  <si>
    <t>Balatonakali</t>
  </si>
  <si>
    <t>Balatonudvari</t>
  </si>
  <si>
    <t>Örvényes</t>
  </si>
  <si>
    <t>K1103</t>
  </si>
  <si>
    <t>Céljuttatás, projektprémium, jutalmak</t>
  </si>
  <si>
    <t>K1104</t>
  </si>
  <si>
    <t>Készenlét, ügyelet, helyettesítés</t>
  </si>
  <si>
    <t>K1105</t>
  </si>
  <si>
    <t>Végkielégítés</t>
  </si>
  <si>
    <t xml:space="preserve">Tihany </t>
  </si>
  <si>
    <t>K1106</t>
  </si>
  <si>
    <t xml:space="preserve">Jubileumi jutalom </t>
  </si>
  <si>
    <t>Tihany 2 fő 25 év</t>
  </si>
  <si>
    <t>K1107</t>
  </si>
  <si>
    <t>Béren kívüli juttatások</t>
  </si>
  <si>
    <t xml:space="preserve">Tihany      </t>
  </si>
  <si>
    <t xml:space="preserve">Aszófő  </t>
  </si>
  <si>
    <t xml:space="preserve">Balatonakali </t>
  </si>
  <si>
    <t xml:space="preserve">Balatonudvari </t>
  </si>
  <si>
    <t xml:space="preserve">Örvényes  </t>
  </si>
  <si>
    <t>K1109</t>
  </si>
  <si>
    <t>Közlekedési költségtérítés</t>
  </si>
  <si>
    <t>K1110</t>
  </si>
  <si>
    <t>Egyéb költségtérítés</t>
  </si>
  <si>
    <t>K1113</t>
  </si>
  <si>
    <t>Foglalkoztatottak személyi juttatásai</t>
  </si>
  <si>
    <t>K122</t>
  </si>
  <si>
    <t>Munkavégzésre irányuló egyéb jogv.</t>
  </si>
  <si>
    <t>K123</t>
  </si>
  <si>
    <t>Külső személyi juttatás</t>
  </si>
  <si>
    <t>I.</t>
  </si>
  <si>
    <t>Személyi juttatások összesen:</t>
  </si>
  <si>
    <t>K2</t>
  </si>
  <si>
    <t>Munkaadókat terhelő járulékok és szoc. hj.adó</t>
  </si>
  <si>
    <t>II.</t>
  </si>
  <si>
    <t>Munkaadókat terhelő járulékok:</t>
  </si>
  <si>
    <t>K321</t>
  </si>
  <si>
    <t>Informatikai szolg. Igénybevétele</t>
  </si>
  <si>
    <t>Tihany (vizuálregiszter, szabályzatok.hu)</t>
  </si>
  <si>
    <t>K336</t>
  </si>
  <si>
    <t>Szakmai tev. segítő szolgáltatás</t>
  </si>
  <si>
    <t>adatvédelem, munkavédelem, foglalkozás eü.</t>
  </si>
  <si>
    <t>K337</t>
  </si>
  <si>
    <t>Egyéb szolgáltatások</t>
  </si>
  <si>
    <t>számlavezetés költsége,  továbbképzés, alapvizsga, postaköltség, albacomp információbiztonság</t>
  </si>
  <si>
    <t>Szolgáltatási kiadások</t>
  </si>
  <si>
    <t>K341</t>
  </si>
  <si>
    <t>Kiküldetések kiadásai</t>
  </si>
  <si>
    <t xml:space="preserve">Aszófő                                                   </t>
  </si>
  <si>
    <t xml:space="preserve">Örvényes                                                    </t>
  </si>
  <si>
    <t>Kiküldetések, reklám- és propagandkiad.</t>
  </si>
  <si>
    <t>K351</t>
  </si>
  <si>
    <t>Működési célú előzetesen felsz. ÁFA</t>
  </si>
  <si>
    <t>K355</t>
  </si>
  <si>
    <t>Bérkönyvelés kerekítés (Tihany)</t>
  </si>
  <si>
    <t>Különféle befizetések és egyéb dologi kiadások</t>
  </si>
  <si>
    <t xml:space="preserve">Kiadások összesen: </t>
  </si>
  <si>
    <t>018030 Támogatási célú finanszírozási műveletek</t>
  </si>
  <si>
    <t>Bevételek</t>
  </si>
  <si>
    <t>B816</t>
  </si>
  <si>
    <t xml:space="preserve">Központi, irányító szervi támogatás </t>
  </si>
  <si>
    <t>Bevételek összesen:</t>
  </si>
  <si>
    <t>Állami</t>
  </si>
  <si>
    <t>Támogatás</t>
  </si>
  <si>
    <t>Költség</t>
  </si>
  <si>
    <t>Hozzájárulás</t>
  </si>
  <si>
    <t>Tihany 1362</t>
  </si>
  <si>
    <t>Aszófő 499</t>
  </si>
  <si>
    <t>Balatonudvari 396</t>
  </si>
  <si>
    <t>Balatonakali 733</t>
  </si>
  <si>
    <t>Örvényes 167</t>
  </si>
  <si>
    <t>3157 fő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</si>
</sst>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3" fontId="0" fillId="0" borderId="0" xfId="0" applyNumberFormat="1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3" fontId="5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3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/>
    </xf>
    <xf numFmtId="3" fontId="4" fillId="0" borderId="10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3" fontId="5" fillId="0" borderId="8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5" fillId="0" borderId="5" xfId="0" applyFont="1" applyBorder="1"/>
    <xf numFmtId="0" fontId="4" fillId="0" borderId="7" xfId="0" applyFont="1" applyBorder="1"/>
    <xf numFmtId="0" fontId="4" fillId="0" borderId="9" xfId="0" applyFont="1" applyBorder="1"/>
    <xf numFmtId="0" fontId="5" fillId="0" borderId="0" xfId="0" applyFont="1"/>
    <xf numFmtId="3" fontId="5" fillId="0" borderId="11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1" xfId="0" applyNumberFormat="1" applyFont="1" applyBorder="1"/>
    <xf numFmtId="0" fontId="4" fillId="0" borderId="16" xfId="0" applyFont="1" applyBorder="1"/>
    <xf numFmtId="0" fontId="5" fillId="0" borderId="17" xfId="0" applyFont="1" applyBorder="1"/>
    <xf numFmtId="0" fontId="4" fillId="0" borderId="7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6" xfId="0" applyFont="1" applyBorder="1" applyAlignment="1">
      <alignment wrapText="1"/>
    </xf>
    <xf numFmtId="0" fontId="5" fillId="0" borderId="18" xfId="0" applyFont="1" applyBorder="1" applyAlignment="1">
      <alignment vertical="center" wrapText="1"/>
    </xf>
    <xf numFmtId="0" fontId="4" fillId="0" borderId="19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/>
    <xf numFmtId="3" fontId="5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3" fontId="4" fillId="0" borderId="6" xfId="0" applyNumberFormat="1" applyFont="1" applyBorder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center"/>
    </xf>
    <xf numFmtId="3" fontId="7" fillId="0" borderId="0" xfId="0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/>
    <xf numFmtId="0" fontId="7" fillId="0" borderId="0" xfId="0" applyFont="1" applyAlignment="1">
      <alignment horizontal="center" vertical="center"/>
    </xf>
    <xf numFmtId="0" fontId="3" fillId="0" borderId="7" xfId="0" applyFont="1" applyBorder="1"/>
    <xf numFmtId="0" fontId="3" fillId="2" borderId="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3" fontId="3" fillId="2" borderId="15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vertical="center"/>
    </xf>
    <xf numFmtId="3" fontId="3" fillId="3" borderId="25" xfId="0" applyNumberFormat="1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vertical="center"/>
    </xf>
    <xf numFmtId="3" fontId="3" fillId="3" borderId="29" xfId="0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zoomScaleNormal="100" workbookViewId="0">
      <selection sqref="A1:C1"/>
    </sheetView>
  </sheetViews>
  <sheetFormatPr defaultColWidth="8.5546875" defaultRowHeight="14.4" x14ac:dyDescent="0.3"/>
  <cols>
    <col min="1" max="1" width="12" customWidth="1"/>
    <col min="2" max="2" width="40.6640625" bestFit="1" customWidth="1"/>
    <col min="3" max="4" width="16.6640625" customWidth="1"/>
    <col min="5" max="5" width="10.88671875" bestFit="1" customWidth="1"/>
    <col min="6" max="6" width="13.33203125" customWidth="1"/>
  </cols>
  <sheetData>
    <row r="1" spans="1:5" x14ac:dyDescent="0.3">
      <c r="A1" s="76" t="s">
        <v>0</v>
      </c>
      <c r="B1" s="76"/>
      <c r="C1" s="76"/>
      <c r="D1" s="7"/>
    </row>
    <row r="2" spans="1:5" ht="15" thickBot="1" x14ac:dyDescent="0.35">
      <c r="A2" s="5"/>
      <c r="B2" s="49" t="s">
        <v>1</v>
      </c>
      <c r="C2" s="6"/>
      <c r="D2" s="7"/>
    </row>
    <row r="3" spans="1:5" x14ac:dyDescent="0.3">
      <c r="A3" s="8" t="s">
        <v>2</v>
      </c>
      <c r="B3" s="9" t="s">
        <v>3</v>
      </c>
      <c r="C3" s="10" t="s">
        <v>4</v>
      </c>
      <c r="D3" s="48"/>
    </row>
    <row r="4" spans="1:5" ht="13.5" customHeight="1" x14ac:dyDescent="0.3">
      <c r="A4" s="75" t="s">
        <v>5</v>
      </c>
      <c r="B4" s="11" t="s">
        <v>6</v>
      </c>
      <c r="C4" s="12">
        <f>SUM(C5:C9)</f>
        <v>235590926</v>
      </c>
      <c r="D4" s="48"/>
      <c r="E4" s="1"/>
    </row>
    <row r="5" spans="1:5" ht="13.5" customHeight="1" x14ac:dyDescent="0.3">
      <c r="A5" s="75"/>
      <c r="B5" s="13" t="s">
        <v>7</v>
      </c>
      <c r="C5" s="14">
        <f>127065000+533100+185426</f>
        <v>127783526</v>
      </c>
      <c r="D5" s="48"/>
    </row>
    <row r="6" spans="1:5" ht="13.5" customHeight="1" x14ac:dyDescent="0.3">
      <c r="A6" s="75"/>
      <c r="B6" s="13" t="s">
        <v>8</v>
      </c>
      <c r="C6" s="14">
        <v>24247773</v>
      </c>
      <c r="D6" s="48"/>
    </row>
    <row r="7" spans="1:5" ht="13.5" customHeight="1" x14ac:dyDescent="0.3">
      <c r="A7" s="75"/>
      <c r="B7" s="13" t="s">
        <v>9</v>
      </c>
      <c r="C7" s="14">
        <v>37635127</v>
      </c>
      <c r="D7" s="48"/>
    </row>
    <row r="8" spans="1:5" ht="13.5" customHeight="1" x14ac:dyDescent="0.3">
      <c r="A8" s="75"/>
      <c r="B8" s="13" t="s">
        <v>10</v>
      </c>
      <c r="C8" s="14">
        <v>34517000</v>
      </c>
      <c r="D8" s="48"/>
    </row>
    <row r="9" spans="1:5" ht="13.5" customHeight="1" x14ac:dyDescent="0.3">
      <c r="A9" s="75"/>
      <c r="B9" s="15" t="s">
        <v>11</v>
      </c>
      <c r="C9" s="16">
        <f>3*450000+9*517500+12*450000</f>
        <v>11407500</v>
      </c>
      <c r="D9" s="48"/>
    </row>
    <row r="10" spans="1:5" ht="13.5" customHeight="1" x14ac:dyDescent="0.3">
      <c r="A10" s="75" t="s">
        <v>12</v>
      </c>
      <c r="B10" s="17" t="s">
        <v>13</v>
      </c>
      <c r="C10" s="18">
        <f>SUM(C11:C15)</f>
        <v>23685681</v>
      </c>
      <c r="D10" s="48"/>
    </row>
    <row r="11" spans="1:5" ht="13.5" customHeight="1" x14ac:dyDescent="0.3">
      <c r="A11" s="75"/>
      <c r="B11" s="13" t="s">
        <v>7</v>
      </c>
      <c r="C11" s="14">
        <f>10835000+6268181</f>
        <v>17103181</v>
      </c>
      <c r="D11" s="48"/>
    </row>
    <row r="12" spans="1:5" ht="13.5" customHeight="1" x14ac:dyDescent="0.3">
      <c r="A12" s="75"/>
      <c r="B12" s="13" t="s">
        <v>8</v>
      </c>
      <c r="C12" s="14">
        <v>2290000</v>
      </c>
      <c r="D12" s="48"/>
    </row>
    <row r="13" spans="1:5" ht="13.5" customHeight="1" x14ac:dyDescent="0.3">
      <c r="A13" s="75"/>
      <c r="B13" s="13" t="s">
        <v>9</v>
      </c>
      <c r="C13" s="14">
        <v>500000</v>
      </c>
      <c r="D13" s="48"/>
    </row>
    <row r="14" spans="1:5" ht="13.5" customHeight="1" x14ac:dyDescent="0.3">
      <c r="A14" s="75"/>
      <c r="B14" s="13" t="s">
        <v>10</v>
      </c>
      <c r="C14" s="14">
        <v>3275000</v>
      </c>
      <c r="D14" s="48"/>
    </row>
    <row r="15" spans="1:5" ht="13.5" customHeight="1" x14ac:dyDescent="0.3">
      <c r="A15" s="75"/>
      <c r="B15" s="15" t="s">
        <v>11</v>
      </c>
      <c r="C15" s="16">
        <v>517500</v>
      </c>
      <c r="D15" s="48"/>
    </row>
    <row r="16" spans="1:5" ht="13.5" customHeight="1" x14ac:dyDescent="0.3">
      <c r="A16" s="75" t="s">
        <v>14</v>
      </c>
      <c r="B16" s="17" t="s">
        <v>15</v>
      </c>
      <c r="C16" s="18">
        <f>SUM(C17:C21)</f>
        <v>1100000</v>
      </c>
      <c r="D16" s="48"/>
    </row>
    <row r="17" spans="1:5" ht="13.5" customHeight="1" x14ac:dyDescent="0.3">
      <c r="A17" s="75"/>
      <c r="B17" s="13" t="s">
        <v>7</v>
      </c>
      <c r="C17" s="14">
        <v>500000</v>
      </c>
      <c r="D17" s="48"/>
      <c r="E17" s="1"/>
    </row>
    <row r="18" spans="1:5" ht="13.5" customHeight="1" x14ac:dyDescent="0.3">
      <c r="A18" s="75"/>
      <c r="B18" s="13" t="s">
        <v>8</v>
      </c>
      <c r="C18" s="14">
        <v>0</v>
      </c>
      <c r="D18" s="48"/>
    </row>
    <row r="19" spans="1:5" ht="13.5" customHeight="1" x14ac:dyDescent="0.3">
      <c r="A19" s="75"/>
      <c r="B19" s="13" t="s">
        <v>9</v>
      </c>
      <c r="C19" s="14">
        <v>0</v>
      </c>
      <c r="D19" s="48"/>
    </row>
    <row r="20" spans="1:5" ht="13.5" customHeight="1" x14ac:dyDescent="0.3">
      <c r="A20" s="75"/>
      <c r="B20" s="13" t="s">
        <v>10</v>
      </c>
      <c r="C20" s="14">
        <v>600000</v>
      </c>
      <c r="D20" s="48"/>
    </row>
    <row r="21" spans="1:5" ht="13.5" customHeight="1" x14ac:dyDescent="0.3">
      <c r="A21" s="75"/>
      <c r="B21" s="13" t="s">
        <v>11</v>
      </c>
      <c r="C21" s="14">
        <v>0</v>
      </c>
      <c r="D21" s="48"/>
    </row>
    <row r="22" spans="1:5" ht="13.5" customHeight="1" x14ac:dyDescent="0.3">
      <c r="A22" s="75" t="s">
        <v>16</v>
      </c>
      <c r="B22" s="19" t="s">
        <v>17</v>
      </c>
      <c r="C22" s="12">
        <f>SUM(C23:C27)</f>
        <v>4264800</v>
      </c>
      <c r="D22" s="48"/>
    </row>
    <row r="23" spans="1:5" ht="13.5" customHeight="1" x14ac:dyDescent="0.3">
      <c r="A23" s="75"/>
      <c r="B23" s="20" t="s">
        <v>18</v>
      </c>
      <c r="C23" s="14">
        <v>4264800</v>
      </c>
      <c r="D23" s="48"/>
    </row>
    <row r="24" spans="1:5" ht="13.5" customHeight="1" x14ac:dyDescent="0.3">
      <c r="A24" s="75"/>
      <c r="B24" s="20" t="s">
        <v>8</v>
      </c>
      <c r="C24" s="14">
        <v>0</v>
      </c>
      <c r="D24" s="48"/>
    </row>
    <row r="25" spans="1:5" ht="13.5" customHeight="1" x14ac:dyDescent="0.3">
      <c r="A25" s="75"/>
      <c r="B25" s="20" t="s">
        <v>9</v>
      </c>
      <c r="C25" s="14">
        <v>0</v>
      </c>
      <c r="D25" s="48"/>
    </row>
    <row r="26" spans="1:5" ht="13.5" customHeight="1" x14ac:dyDescent="0.3">
      <c r="A26" s="75"/>
      <c r="B26" s="20" t="s">
        <v>10</v>
      </c>
      <c r="C26" s="14">
        <v>0</v>
      </c>
      <c r="D26" s="48"/>
    </row>
    <row r="27" spans="1:5" ht="13.5" customHeight="1" x14ac:dyDescent="0.3">
      <c r="A27" s="75"/>
      <c r="B27" s="21" t="s">
        <v>11</v>
      </c>
      <c r="C27" s="14">
        <v>0</v>
      </c>
      <c r="D27" s="48"/>
    </row>
    <row r="28" spans="1:5" ht="13.5" customHeight="1" x14ac:dyDescent="0.3">
      <c r="A28" s="75" t="s">
        <v>19</v>
      </c>
      <c r="B28" s="19" t="s">
        <v>20</v>
      </c>
      <c r="C28" s="12">
        <f>SUM(C29:C33)</f>
        <v>2087550</v>
      </c>
      <c r="D28" s="48"/>
    </row>
    <row r="29" spans="1:5" ht="13.5" customHeight="1" x14ac:dyDescent="0.3">
      <c r="A29" s="75"/>
      <c r="B29" s="20" t="s">
        <v>21</v>
      </c>
      <c r="C29" s="14">
        <f>1066200+1021350</f>
        <v>2087550</v>
      </c>
      <c r="D29" s="48"/>
    </row>
    <row r="30" spans="1:5" ht="13.5" customHeight="1" x14ac:dyDescent="0.3">
      <c r="A30" s="75"/>
      <c r="B30" s="20" t="s">
        <v>8</v>
      </c>
      <c r="C30" s="14">
        <v>0</v>
      </c>
      <c r="D30" s="48"/>
    </row>
    <row r="31" spans="1:5" ht="13.5" customHeight="1" x14ac:dyDescent="0.3">
      <c r="A31" s="75"/>
      <c r="B31" s="20" t="s">
        <v>9</v>
      </c>
      <c r="C31" s="14">
        <v>0</v>
      </c>
      <c r="D31" s="48"/>
    </row>
    <row r="32" spans="1:5" ht="13.5" customHeight="1" x14ac:dyDescent="0.3">
      <c r="A32" s="75"/>
      <c r="B32" s="20" t="s">
        <v>10</v>
      </c>
      <c r="C32" s="14">
        <v>0</v>
      </c>
      <c r="D32" s="48"/>
    </row>
    <row r="33" spans="1:4" ht="13.5" customHeight="1" x14ac:dyDescent="0.3">
      <c r="A33" s="75"/>
      <c r="B33" s="21" t="s">
        <v>11</v>
      </c>
      <c r="C33" s="14">
        <v>0</v>
      </c>
      <c r="D33" s="48"/>
    </row>
    <row r="34" spans="1:4" ht="13.5" customHeight="1" x14ac:dyDescent="0.3">
      <c r="A34" s="75" t="s">
        <v>22</v>
      </c>
      <c r="B34" s="22" t="s">
        <v>23</v>
      </c>
      <c r="C34" s="12">
        <f>SUM(C35:C39)</f>
        <v>10398460</v>
      </c>
      <c r="D34" s="48"/>
    </row>
    <row r="35" spans="1:4" ht="13.5" customHeight="1" x14ac:dyDescent="0.3">
      <c r="A35" s="75"/>
      <c r="B35" s="23" t="s">
        <v>24</v>
      </c>
      <c r="C35" s="14">
        <f>17*312500+10959+1</f>
        <v>5323460</v>
      </c>
      <c r="D35" s="48"/>
    </row>
    <row r="36" spans="1:4" ht="13.5" customHeight="1" x14ac:dyDescent="0.3">
      <c r="A36" s="75"/>
      <c r="B36" s="23" t="s">
        <v>25</v>
      </c>
      <c r="C36" s="14">
        <v>1400000</v>
      </c>
      <c r="D36" s="48"/>
    </row>
    <row r="37" spans="1:4" ht="13.5" customHeight="1" x14ac:dyDescent="0.3">
      <c r="A37" s="75"/>
      <c r="B37" s="23" t="s">
        <v>26</v>
      </c>
      <c r="C37" s="14">
        <v>1562500</v>
      </c>
      <c r="D37" s="48"/>
    </row>
    <row r="38" spans="1:4" ht="13.5" customHeight="1" x14ac:dyDescent="0.3">
      <c r="A38" s="75"/>
      <c r="B38" s="23" t="s">
        <v>27</v>
      </c>
      <c r="C38" s="14">
        <v>1800000</v>
      </c>
      <c r="D38" s="48"/>
    </row>
    <row r="39" spans="1:4" ht="13.5" customHeight="1" x14ac:dyDescent="0.3">
      <c r="A39" s="75"/>
      <c r="B39" s="24" t="s">
        <v>28</v>
      </c>
      <c r="C39" s="16">
        <v>312500</v>
      </c>
      <c r="D39" s="50"/>
    </row>
    <row r="40" spans="1:4" ht="13.5" customHeight="1" x14ac:dyDescent="0.3">
      <c r="A40" s="75" t="s">
        <v>29</v>
      </c>
      <c r="B40" s="25" t="s">
        <v>30</v>
      </c>
      <c r="C40" s="26">
        <f>SUM(C41:C45)</f>
        <v>4941200</v>
      </c>
      <c r="D40" s="48"/>
    </row>
    <row r="41" spans="1:4" ht="13.5" customHeight="1" x14ac:dyDescent="0.3">
      <c r="A41" s="75"/>
      <c r="B41" s="6" t="s">
        <v>7</v>
      </c>
      <c r="C41" s="27">
        <v>1990000</v>
      </c>
      <c r="D41" s="48"/>
    </row>
    <row r="42" spans="1:4" ht="13.5" customHeight="1" x14ac:dyDescent="0.3">
      <c r="A42" s="75"/>
      <c r="B42" s="6" t="s">
        <v>8</v>
      </c>
      <c r="C42" s="27">
        <v>480000</v>
      </c>
      <c r="D42" s="48"/>
    </row>
    <row r="43" spans="1:4" ht="13.5" customHeight="1" x14ac:dyDescent="0.3">
      <c r="A43" s="75"/>
      <c r="B43" s="6" t="s">
        <v>9</v>
      </c>
      <c r="C43" s="27">
        <v>871200</v>
      </c>
      <c r="D43" s="48"/>
    </row>
    <row r="44" spans="1:4" ht="13.5" customHeight="1" x14ac:dyDescent="0.3">
      <c r="A44" s="75"/>
      <c r="B44" s="6" t="s">
        <v>10</v>
      </c>
      <c r="C44" s="27">
        <v>1500000</v>
      </c>
      <c r="D44" s="48"/>
    </row>
    <row r="45" spans="1:4" ht="13.5" customHeight="1" x14ac:dyDescent="0.3">
      <c r="A45" s="75"/>
      <c r="B45" s="6" t="s">
        <v>11</v>
      </c>
      <c r="C45" s="27">
        <v>100000</v>
      </c>
      <c r="D45" s="48"/>
    </row>
    <row r="46" spans="1:4" ht="13.5" customHeight="1" x14ac:dyDescent="0.3">
      <c r="A46" s="75" t="s">
        <v>31</v>
      </c>
      <c r="B46" s="22" t="s">
        <v>32</v>
      </c>
      <c r="C46" s="28">
        <f>SUM(C47:C51)</f>
        <v>900852</v>
      </c>
      <c r="D46" s="50"/>
    </row>
    <row r="47" spans="1:4" ht="13.5" customHeight="1" x14ac:dyDescent="0.3">
      <c r="A47" s="75"/>
      <c r="B47" s="23" t="s">
        <v>7</v>
      </c>
      <c r="C47" s="27">
        <v>0</v>
      </c>
      <c r="D47" s="50"/>
    </row>
    <row r="48" spans="1:4" ht="13.5" customHeight="1" x14ac:dyDescent="0.3">
      <c r="A48" s="75"/>
      <c r="B48" s="23" t="s">
        <v>8</v>
      </c>
      <c r="C48" s="27">
        <v>147000</v>
      </c>
      <c r="D48" s="50"/>
    </row>
    <row r="49" spans="1:4" ht="13.5" customHeight="1" x14ac:dyDescent="0.3">
      <c r="A49" s="75"/>
      <c r="B49" s="23" t="s">
        <v>9</v>
      </c>
      <c r="C49" s="27">
        <v>448000</v>
      </c>
      <c r="D49" s="50"/>
    </row>
    <row r="50" spans="1:4" ht="13.5" customHeight="1" x14ac:dyDescent="0.3">
      <c r="A50" s="75"/>
      <c r="B50" s="23" t="s">
        <v>10</v>
      </c>
      <c r="C50" s="27">
        <v>305852</v>
      </c>
      <c r="D50" s="50"/>
    </row>
    <row r="51" spans="1:4" ht="13.5" customHeight="1" x14ac:dyDescent="0.3">
      <c r="A51" s="75"/>
      <c r="B51" s="24" t="s">
        <v>11</v>
      </c>
      <c r="C51" s="29">
        <v>0</v>
      </c>
      <c r="D51" s="50"/>
    </row>
    <row r="52" spans="1:4" ht="13.5" customHeight="1" x14ac:dyDescent="0.3">
      <c r="A52" s="75" t="s">
        <v>33</v>
      </c>
      <c r="B52" s="22" t="s">
        <v>34</v>
      </c>
      <c r="C52" s="28">
        <f>SUM(C53:C57)</f>
        <v>3374877</v>
      </c>
      <c r="D52" s="48"/>
    </row>
    <row r="53" spans="1:4" ht="13.5" customHeight="1" x14ac:dyDescent="0.3">
      <c r="A53" s="75"/>
      <c r="B53" s="74" t="s">
        <v>7</v>
      </c>
      <c r="C53" s="27">
        <f>10*50000+17*18046+1500000+3+857862</f>
        <v>3164647</v>
      </c>
      <c r="D53" s="48"/>
    </row>
    <row r="54" spans="1:4" ht="13.5" customHeight="1" x14ac:dyDescent="0.3">
      <c r="A54" s="75"/>
      <c r="B54" s="74" t="s">
        <v>8</v>
      </c>
      <c r="C54" s="27">
        <v>0</v>
      </c>
      <c r="D54" s="48"/>
    </row>
    <row r="55" spans="1:4" ht="13.5" customHeight="1" x14ac:dyDescent="0.3">
      <c r="A55" s="75"/>
      <c r="B55" s="74" t="s">
        <v>9</v>
      </c>
      <c r="C55" s="27">
        <v>90230</v>
      </c>
      <c r="D55" s="48"/>
    </row>
    <row r="56" spans="1:4" ht="13.5" customHeight="1" x14ac:dyDescent="0.3">
      <c r="A56" s="75"/>
      <c r="B56" s="74" t="s">
        <v>10</v>
      </c>
      <c r="C56" s="27">
        <v>0</v>
      </c>
      <c r="D56" s="48"/>
    </row>
    <row r="57" spans="1:4" ht="13.5" customHeight="1" x14ac:dyDescent="0.3">
      <c r="A57" s="75"/>
      <c r="B57" s="31" t="s">
        <v>11</v>
      </c>
      <c r="C57" s="29">
        <v>120000</v>
      </c>
      <c r="D57" s="48"/>
    </row>
    <row r="58" spans="1:4" ht="13.5" customHeight="1" x14ac:dyDescent="0.3">
      <c r="A58" s="75" t="s">
        <v>35</v>
      </c>
      <c r="B58" s="22" t="s">
        <v>36</v>
      </c>
      <c r="C58" s="26">
        <f>SUM(C59:C63)</f>
        <v>2400000</v>
      </c>
      <c r="D58" s="48"/>
    </row>
    <row r="59" spans="1:4" ht="13.5" customHeight="1" x14ac:dyDescent="0.3">
      <c r="A59" s="75"/>
      <c r="B59" s="23" t="s">
        <v>7</v>
      </c>
      <c r="C59" s="27">
        <f>12*80*2500</f>
        <v>2400000</v>
      </c>
      <c r="D59" s="48"/>
    </row>
    <row r="60" spans="1:4" ht="13.5" customHeight="1" x14ac:dyDescent="0.3">
      <c r="A60" s="75"/>
      <c r="B60" s="23" t="s">
        <v>8</v>
      </c>
      <c r="C60" s="27">
        <v>0</v>
      </c>
      <c r="D60" s="48"/>
    </row>
    <row r="61" spans="1:4" ht="13.5" customHeight="1" x14ac:dyDescent="0.3">
      <c r="A61" s="75"/>
      <c r="B61" s="23" t="s">
        <v>9</v>
      </c>
      <c r="C61" s="27">
        <v>0</v>
      </c>
      <c r="D61" s="48"/>
    </row>
    <row r="62" spans="1:4" ht="13.5" customHeight="1" x14ac:dyDescent="0.3">
      <c r="A62" s="75"/>
      <c r="B62" s="23" t="s">
        <v>10</v>
      </c>
      <c r="C62" s="27">
        <v>0</v>
      </c>
      <c r="D62" s="48"/>
    </row>
    <row r="63" spans="1:4" ht="13.5" customHeight="1" x14ac:dyDescent="0.3">
      <c r="A63" s="75"/>
      <c r="B63" s="24" t="s">
        <v>11</v>
      </c>
      <c r="C63" s="27">
        <v>0</v>
      </c>
      <c r="D63" s="48"/>
    </row>
    <row r="64" spans="1:4" ht="13.5" customHeight="1" x14ac:dyDescent="0.3">
      <c r="A64" s="75" t="s">
        <v>37</v>
      </c>
      <c r="B64" s="22" t="s">
        <v>38</v>
      </c>
      <c r="C64" s="28">
        <f>SUM(C65:C69)</f>
        <v>370000</v>
      </c>
      <c r="D64" s="48"/>
    </row>
    <row r="65" spans="1:5" ht="13.5" customHeight="1" x14ac:dyDescent="0.3">
      <c r="A65" s="75"/>
      <c r="B65" s="23" t="s">
        <v>7</v>
      </c>
      <c r="C65" s="27">
        <f>50*7000+20000</f>
        <v>370000</v>
      </c>
      <c r="D65" s="48"/>
    </row>
    <row r="66" spans="1:5" ht="13.5" customHeight="1" x14ac:dyDescent="0.3">
      <c r="A66" s="75"/>
      <c r="B66" s="23" t="s">
        <v>8</v>
      </c>
      <c r="C66" s="27">
        <v>0</v>
      </c>
      <c r="D66" s="48"/>
    </row>
    <row r="67" spans="1:5" ht="13.5" customHeight="1" x14ac:dyDescent="0.3">
      <c r="A67" s="75"/>
      <c r="B67" s="23" t="s">
        <v>9</v>
      </c>
      <c r="C67" s="27">
        <v>0</v>
      </c>
      <c r="D67" s="48"/>
    </row>
    <row r="68" spans="1:5" ht="13.5" customHeight="1" x14ac:dyDescent="0.3">
      <c r="A68" s="75"/>
      <c r="B68" s="23" t="s">
        <v>10</v>
      </c>
      <c r="C68" s="27">
        <v>0</v>
      </c>
      <c r="D68" s="48"/>
    </row>
    <row r="69" spans="1:5" ht="13.5" customHeight="1" x14ac:dyDescent="0.3">
      <c r="A69" s="75"/>
      <c r="B69" s="24" t="s">
        <v>11</v>
      </c>
      <c r="C69" s="27">
        <v>0</v>
      </c>
      <c r="D69" s="48"/>
    </row>
    <row r="70" spans="1:5" s="2" customFormat="1" ht="18" customHeight="1" x14ac:dyDescent="0.3">
      <c r="A70" s="58" t="s">
        <v>39</v>
      </c>
      <c r="B70" s="59" t="s">
        <v>40</v>
      </c>
      <c r="C70" s="60">
        <f>C4+C10+C16+C28+C34+C40+C46+C52+C58+C64+C22</f>
        <v>289114346</v>
      </c>
      <c r="D70" s="51"/>
    </row>
    <row r="71" spans="1:5" ht="13.5" customHeight="1" x14ac:dyDescent="0.3">
      <c r="A71" s="75" t="s">
        <v>41</v>
      </c>
      <c r="B71" s="57" t="s">
        <v>42</v>
      </c>
      <c r="C71" s="30"/>
      <c r="D71" s="48"/>
    </row>
    <row r="72" spans="1:5" ht="13.5" customHeight="1" x14ac:dyDescent="0.3">
      <c r="A72" s="75"/>
      <c r="B72" s="6" t="s">
        <v>7</v>
      </c>
      <c r="C72" s="27">
        <f>(C5+C11+C17+C23+C29+C53+C59)*0.13+1487500+258700+220000+2</f>
        <v>22415683.52</v>
      </c>
      <c r="D72" s="48"/>
    </row>
    <row r="73" spans="1:5" ht="13.5" customHeight="1" x14ac:dyDescent="0.3">
      <c r="A73" s="75"/>
      <c r="B73" s="6" t="s">
        <v>8</v>
      </c>
      <c r="C73" s="27">
        <v>3449910</v>
      </c>
      <c r="D73" s="48"/>
    </row>
    <row r="74" spans="1:5" ht="13.5" customHeight="1" x14ac:dyDescent="0.3">
      <c r="A74" s="75"/>
      <c r="B74" s="6" t="s">
        <v>9</v>
      </c>
      <c r="C74" s="27">
        <v>5465037</v>
      </c>
      <c r="D74" s="48"/>
    </row>
    <row r="75" spans="1:5" ht="13.5" customHeight="1" x14ac:dyDescent="0.3">
      <c r="A75" s="75"/>
      <c r="B75" s="6" t="s">
        <v>10</v>
      </c>
      <c r="C75" s="27">
        <v>4991000</v>
      </c>
      <c r="D75" s="48"/>
    </row>
    <row r="76" spans="1:5" ht="13.5" customHeight="1" x14ac:dyDescent="0.3">
      <c r="A76" s="75"/>
      <c r="B76" s="31" t="s">
        <v>11</v>
      </c>
      <c r="C76" s="29">
        <f>(C9+C15)*0.13+87500+6500+C57*0.13</f>
        <v>1659850</v>
      </c>
      <c r="D76" s="48"/>
      <c r="E76" s="1"/>
    </row>
    <row r="77" spans="1:5" s="3" customFormat="1" ht="18" customHeight="1" x14ac:dyDescent="0.3">
      <c r="A77" s="58" t="s">
        <v>43</v>
      </c>
      <c r="B77" s="59" t="s">
        <v>44</v>
      </c>
      <c r="C77" s="61">
        <f>SUM(C72:C76)</f>
        <v>37981480.519999996</v>
      </c>
      <c r="D77" s="52"/>
    </row>
    <row r="78" spans="1:5" ht="13.5" customHeight="1" x14ac:dyDescent="0.3">
      <c r="A78" s="75" t="s">
        <v>45</v>
      </c>
      <c r="B78" s="32" t="s">
        <v>46</v>
      </c>
      <c r="C78" s="28">
        <f>SUM(C79:C83)</f>
        <v>225000</v>
      </c>
      <c r="D78" s="48"/>
    </row>
    <row r="79" spans="1:5" ht="13.5" customHeight="1" x14ac:dyDescent="0.3">
      <c r="A79" s="75"/>
      <c r="B79" s="33" t="s">
        <v>47</v>
      </c>
      <c r="C79" s="27">
        <f>135000+50000</f>
        <v>185000</v>
      </c>
      <c r="D79" s="48"/>
    </row>
    <row r="80" spans="1:5" ht="13.5" customHeight="1" x14ac:dyDescent="0.3">
      <c r="A80" s="75"/>
      <c r="B80" s="33" t="s">
        <v>8</v>
      </c>
      <c r="C80" s="27"/>
      <c r="D80" s="48"/>
    </row>
    <row r="81" spans="1:5" ht="13.5" customHeight="1" x14ac:dyDescent="0.3">
      <c r="A81" s="75"/>
      <c r="B81" s="33" t="s">
        <v>9</v>
      </c>
      <c r="C81" s="27">
        <v>35000</v>
      </c>
      <c r="D81" s="48"/>
      <c r="E81" s="1"/>
    </row>
    <row r="82" spans="1:5" ht="13.5" customHeight="1" x14ac:dyDescent="0.3">
      <c r="A82" s="75"/>
      <c r="B82" s="34" t="s">
        <v>10</v>
      </c>
      <c r="C82" s="27">
        <v>0</v>
      </c>
      <c r="D82" s="48"/>
      <c r="E82" s="1"/>
    </row>
    <row r="83" spans="1:5" ht="13.5" customHeight="1" x14ac:dyDescent="0.3">
      <c r="A83" s="75"/>
      <c r="B83" s="35" t="s">
        <v>11</v>
      </c>
      <c r="C83" s="29">
        <v>5000</v>
      </c>
      <c r="D83" s="48"/>
    </row>
    <row r="84" spans="1:5" ht="13.5" customHeight="1" x14ac:dyDescent="0.3">
      <c r="A84" s="75" t="s">
        <v>48</v>
      </c>
      <c r="B84" s="36" t="s">
        <v>49</v>
      </c>
      <c r="C84" s="28">
        <f>SUM(C85:C90)</f>
        <v>2695861</v>
      </c>
      <c r="D84" s="48"/>
    </row>
    <row r="85" spans="1:5" ht="13.5" customHeight="1" x14ac:dyDescent="0.3">
      <c r="A85" s="75"/>
      <c r="B85" s="33" t="s">
        <v>50</v>
      </c>
      <c r="C85" s="27"/>
      <c r="D85" s="48"/>
    </row>
    <row r="86" spans="1:5" ht="13.5" customHeight="1" x14ac:dyDescent="0.3">
      <c r="A86" s="75"/>
      <c r="B86" s="33" t="s">
        <v>7</v>
      </c>
      <c r="C86" s="27">
        <f>12*120000+29400*12+17*8000</f>
        <v>1928800</v>
      </c>
      <c r="D86" s="48"/>
    </row>
    <row r="87" spans="1:5" ht="13.5" customHeight="1" x14ac:dyDescent="0.3">
      <c r="A87" s="75"/>
      <c r="B87" s="34" t="s">
        <v>8</v>
      </c>
      <c r="C87" s="27">
        <v>245043</v>
      </c>
      <c r="D87" s="48"/>
    </row>
    <row r="88" spans="1:5" ht="13.5" customHeight="1" x14ac:dyDescent="0.3">
      <c r="A88" s="75"/>
      <c r="B88" s="34" t="s">
        <v>9</v>
      </c>
      <c r="C88" s="27"/>
      <c r="D88" s="48"/>
    </row>
    <row r="89" spans="1:5" ht="13.5" customHeight="1" x14ac:dyDescent="0.3">
      <c r="A89" s="75"/>
      <c r="B89" s="34" t="s">
        <v>10</v>
      </c>
      <c r="C89" s="27">
        <v>514018</v>
      </c>
      <c r="D89" s="48"/>
    </row>
    <row r="90" spans="1:5" ht="13.5" customHeight="1" x14ac:dyDescent="0.3">
      <c r="A90" s="75"/>
      <c r="B90" s="35" t="s">
        <v>11</v>
      </c>
      <c r="C90" s="29">
        <v>8000</v>
      </c>
      <c r="D90" s="48"/>
    </row>
    <row r="91" spans="1:5" ht="13.5" customHeight="1" x14ac:dyDescent="0.3">
      <c r="A91" s="75" t="s">
        <v>51</v>
      </c>
      <c r="B91" s="32" t="s">
        <v>52</v>
      </c>
      <c r="C91" s="28">
        <f>SUM(C92:C97)</f>
        <v>7105020</v>
      </c>
      <c r="D91" s="48"/>
    </row>
    <row r="92" spans="1:5" ht="13.5" customHeight="1" x14ac:dyDescent="0.3">
      <c r="A92" s="75"/>
      <c r="B92" s="37" t="s">
        <v>53</v>
      </c>
      <c r="C92" s="27"/>
      <c r="D92" s="48"/>
    </row>
    <row r="93" spans="1:5" ht="13.5" customHeight="1" x14ac:dyDescent="0.3">
      <c r="A93" s="75"/>
      <c r="B93" s="37" t="s">
        <v>7</v>
      </c>
      <c r="C93" s="27">
        <f>12*33335+3000000+6*25000+400000</f>
        <v>3950020</v>
      </c>
      <c r="D93" s="48"/>
    </row>
    <row r="94" spans="1:5" ht="13.5" customHeight="1" x14ac:dyDescent="0.3">
      <c r="A94" s="75"/>
      <c r="B94" s="37" t="s">
        <v>8</v>
      </c>
      <c r="C94" s="27">
        <v>500000</v>
      </c>
      <c r="D94" s="48"/>
    </row>
    <row r="95" spans="1:5" ht="13.5" customHeight="1" x14ac:dyDescent="0.3">
      <c r="A95" s="75"/>
      <c r="B95" s="37" t="s">
        <v>9</v>
      </c>
      <c r="C95" s="27">
        <v>1185000</v>
      </c>
      <c r="D95" s="48"/>
    </row>
    <row r="96" spans="1:5" ht="13.5" customHeight="1" x14ac:dyDescent="0.3">
      <c r="A96" s="75"/>
      <c r="B96" s="37" t="s">
        <v>10</v>
      </c>
      <c r="C96" s="27">
        <v>870000</v>
      </c>
      <c r="D96" s="48"/>
    </row>
    <row r="97" spans="1:4" ht="13.5" customHeight="1" x14ac:dyDescent="0.3">
      <c r="A97" s="75"/>
      <c r="B97" s="37" t="s">
        <v>11</v>
      </c>
      <c r="C97" s="27">
        <v>600000</v>
      </c>
      <c r="D97" s="48"/>
    </row>
    <row r="98" spans="1:4" s="3" customFormat="1" ht="18" customHeight="1" x14ac:dyDescent="0.3">
      <c r="A98" s="62"/>
      <c r="B98" s="63" t="s">
        <v>54</v>
      </c>
      <c r="C98" s="60">
        <f>+C78+C84+C91</f>
        <v>10025881</v>
      </c>
      <c r="D98" s="52"/>
    </row>
    <row r="99" spans="1:4" ht="13.5" customHeight="1" x14ac:dyDescent="0.3">
      <c r="A99" s="75" t="s">
        <v>55</v>
      </c>
      <c r="B99" s="38" t="s">
        <v>56</v>
      </c>
      <c r="C99" s="28">
        <f>SUM(C100:C104)</f>
        <v>1130000</v>
      </c>
      <c r="D99" s="48"/>
    </row>
    <row r="100" spans="1:4" ht="13.5" customHeight="1" x14ac:dyDescent="0.3">
      <c r="A100" s="75"/>
      <c r="B100" s="33" t="s">
        <v>7</v>
      </c>
      <c r="C100" s="27">
        <v>480000</v>
      </c>
      <c r="D100" s="48"/>
    </row>
    <row r="101" spans="1:4" ht="13.5" customHeight="1" x14ac:dyDescent="0.3">
      <c r="A101" s="75"/>
      <c r="B101" s="33" t="s">
        <v>57</v>
      </c>
      <c r="C101" s="27">
        <v>100000</v>
      </c>
      <c r="D101" s="48"/>
    </row>
    <row r="102" spans="1:4" ht="13.5" customHeight="1" x14ac:dyDescent="0.3">
      <c r="A102" s="75"/>
      <c r="B102" s="33" t="s">
        <v>9</v>
      </c>
      <c r="C102" s="27">
        <v>400000</v>
      </c>
      <c r="D102" s="48"/>
    </row>
    <row r="103" spans="1:4" ht="13.5" customHeight="1" x14ac:dyDescent="0.3">
      <c r="A103" s="75"/>
      <c r="B103" s="33" t="s">
        <v>10</v>
      </c>
      <c r="C103" s="27">
        <v>100000</v>
      </c>
      <c r="D103" s="48"/>
    </row>
    <row r="104" spans="1:4" ht="13.5" customHeight="1" x14ac:dyDescent="0.3">
      <c r="A104" s="75"/>
      <c r="B104" s="39" t="s">
        <v>58</v>
      </c>
      <c r="C104" s="29">
        <v>50000</v>
      </c>
      <c r="D104" s="48"/>
    </row>
    <row r="105" spans="1:4" s="2" customFormat="1" ht="18" customHeight="1" x14ac:dyDescent="0.3">
      <c r="A105" s="64"/>
      <c r="B105" s="65" t="s">
        <v>59</v>
      </c>
      <c r="C105" s="66">
        <f>C99</f>
        <v>1130000</v>
      </c>
      <c r="D105" s="51"/>
    </row>
    <row r="106" spans="1:4" ht="13.5" customHeight="1" x14ac:dyDescent="0.3">
      <c r="A106" s="75" t="s">
        <v>60</v>
      </c>
      <c r="B106" s="32" t="s">
        <v>61</v>
      </c>
      <c r="C106" s="28">
        <f>SUM(C107:C111)</f>
        <v>576000</v>
      </c>
      <c r="D106" s="48"/>
    </row>
    <row r="107" spans="1:4" ht="13.5" customHeight="1" x14ac:dyDescent="0.3">
      <c r="A107" s="75"/>
      <c r="B107" s="23" t="s">
        <v>7</v>
      </c>
      <c r="C107" s="14">
        <v>350000</v>
      </c>
      <c r="D107" s="48"/>
    </row>
    <row r="108" spans="1:4" ht="13.5" customHeight="1" x14ac:dyDescent="0.3">
      <c r="A108" s="75"/>
      <c r="B108" s="23" t="s">
        <v>8</v>
      </c>
      <c r="C108" s="14">
        <v>27000</v>
      </c>
      <c r="D108" s="48"/>
    </row>
    <row r="109" spans="1:4" ht="13.5" customHeight="1" x14ac:dyDescent="0.3">
      <c r="A109" s="75"/>
      <c r="B109" s="23" t="s">
        <v>9</v>
      </c>
      <c r="C109" s="14">
        <v>145000</v>
      </c>
      <c r="D109" s="48"/>
    </row>
    <row r="110" spans="1:4" ht="13.5" customHeight="1" x14ac:dyDescent="0.3">
      <c r="A110" s="75"/>
      <c r="B110" s="23" t="s">
        <v>10</v>
      </c>
      <c r="C110" s="14">
        <v>54000</v>
      </c>
      <c r="D110" s="48"/>
    </row>
    <row r="111" spans="1:4" ht="13.5" customHeight="1" x14ac:dyDescent="0.3">
      <c r="A111" s="75"/>
      <c r="B111" s="24" t="s">
        <v>11</v>
      </c>
      <c r="C111" s="29">
        <v>0</v>
      </c>
      <c r="D111" s="48"/>
    </row>
    <row r="112" spans="1:4" ht="13.5" customHeight="1" x14ac:dyDescent="0.3">
      <c r="A112" s="40" t="s">
        <v>62</v>
      </c>
      <c r="B112" s="41" t="s">
        <v>63</v>
      </c>
      <c r="C112" s="42">
        <v>5000</v>
      </c>
      <c r="D112" s="48"/>
    </row>
    <row r="113" spans="1:6" ht="18" customHeight="1" x14ac:dyDescent="0.3">
      <c r="A113" s="67"/>
      <c r="B113" s="65" t="s">
        <v>64</v>
      </c>
      <c r="C113" s="66">
        <f>C106+C112</f>
        <v>581000</v>
      </c>
      <c r="D113" s="48"/>
    </row>
    <row r="114" spans="1:6" ht="24" customHeight="1" thickBot="1" x14ac:dyDescent="0.35">
      <c r="A114" s="68"/>
      <c r="B114" s="69" t="s">
        <v>65</v>
      </c>
      <c r="C114" s="70">
        <f>C70+C77+C98+C105+C113</f>
        <v>338832707.51999998</v>
      </c>
      <c r="D114" s="50"/>
      <c r="E114" s="1"/>
      <c r="F114" s="1"/>
    </row>
    <row r="115" spans="1:6" x14ac:dyDescent="0.3">
      <c r="A115" s="43"/>
      <c r="B115" s="5"/>
      <c r="C115" s="6"/>
      <c r="D115" s="48"/>
    </row>
    <row r="116" spans="1:6" x14ac:dyDescent="0.3">
      <c r="A116" s="76" t="s">
        <v>66</v>
      </c>
      <c r="B116" s="76"/>
      <c r="C116" s="76"/>
      <c r="D116" s="7"/>
    </row>
    <row r="117" spans="1:6" ht="15" thickBot="1" x14ac:dyDescent="0.35">
      <c r="A117" s="5"/>
      <c r="B117" s="6"/>
      <c r="C117" s="6"/>
      <c r="D117" s="7"/>
    </row>
    <row r="118" spans="1:6" x14ac:dyDescent="0.3">
      <c r="A118" s="8" t="s">
        <v>2</v>
      </c>
      <c r="B118" s="44" t="s">
        <v>67</v>
      </c>
      <c r="C118" s="10" t="s">
        <v>4</v>
      </c>
      <c r="D118" s="48"/>
    </row>
    <row r="119" spans="1:6" ht="24" customHeight="1" x14ac:dyDescent="0.3">
      <c r="A119" s="45" t="s">
        <v>68</v>
      </c>
      <c r="B119" s="46" t="s">
        <v>69</v>
      </c>
      <c r="C119" s="47">
        <f>C114</f>
        <v>338832707.51999998</v>
      </c>
      <c r="D119" s="48"/>
    </row>
    <row r="120" spans="1:6" s="4" customFormat="1" ht="24" customHeight="1" thickBot="1" x14ac:dyDescent="0.35">
      <c r="A120" s="71"/>
      <c r="B120" s="72" t="s">
        <v>70</v>
      </c>
      <c r="C120" s="73">
        <f>+C119</f>
        <v>338832707.51999998</v>
      </c>
      <c r="D120" s="51"/>
    </row>
    <row r="121" spans="1:6" x14ac:dyDescent="0.3">
      <c r="A121" s="48"/>
      <c r="B121" s="48"/>
      <c r="C121" s="48"/>
      <c r="D121" s="48"/>
    </row>
    <row r="122" spans="1:6" x14ac:dyDescent="0.3">
      <c r="A122" s="53" t="s">
        <v>71</v>
      </c>
      <c r="B122" s="48"/>
      <c r="C122" s="48"/>
      <c r="D122" s="48"/>
    </row>
    <row r="123" spans="1:6" x14ac:dyDescent="0.3">
      <c r="A123" s="53" t="s">
        <v>72</v>
      </c>
      <c r="B123" s="48"/>
      <c r="C123" s="53" t="s">
        <v>73</v>
      </c>
      <c r="D123" s="53" t="s">
        <v>74</v>
      </c>
    </row>
    <row r="124" spans="1:6" x14ac:dyDescent="0.3">
      <c r="A124" s="50">
        <f>(63150920/3157)*1362-108561</f>
        <v>27136150.130820401</v>
      </c>
      <c r="B124" s="53" t="s">
        <v>75</v>
      </c>
      <c r="C124" s="50">
        <f>C5+C11+C17+C29+C35+C41+C47+C53+C59+C72+C79+C86+C93+C100+C107+C112+C65+C23</f>
        <v>194301667.52000001</v>
      </c>
      <c r="D124" s="54">
        <f>C124+A125+A126+A127+A128</f>
        <v>230316436.95680711</v>
      </c>
    </row>
    <row r="125" spans="1:6" x14ac:dyDescent="0.3">
      <c r="A125" s="50">
        <f>(63150920/3157)*499</f>
        <v>9981726.0310421288</v>
      </c>
      <c r="B125" s="53" t="s">
        <v>76</v>
      </c>
      <c r="C125" s="50">
        <f>C6+C12+C18+C36+C42+C48+C60+C73+C87+C101+C108+C94</f>
        <v>32886726</v>
      </c>
      <c r="D125" s="50">
        <f>C125-A125</f>
        <v>22904999.968957871</v>
      </c>
    </row>
    <row r="126" spans="1:6" x14ac:dyDescent="0.3">
      <c r="A126" s="50">
        <f>(63150920/3157)*396</f>
        <v>7921369.7560975607</v>
      </c>
      <c r="B126" s="53" t="s">
        <v>77</v>
      </c>
      <c r="C126" s="50">
        <f>C8+C14+C20+C32+C38+C44+C50+C56+C62+C75+C82+C89+C96+C103+C110</f>
        <v>48526870</v>
      </c>
      <c r="D126" s="50">
        <f>C126-A126</f>
        <v>40605500.243902437</v>
      </c>
    </row>
    <row r="127" spans="1:6" x14ac:dyDescent="0.3">
      <c r="A127" s="50">
        <v>14771096</v>
      </c>
      <c r="B127" s="53" t="s">
        <v>78</v>
      </c>
      <c r="C127" s="50">
        <f>C7+C13+C19+C31+C37+C43+C49+C55+C61+C74+C81+C88+C95+C102+C109</f>
        <v>48337094</v>
      </c>
      <c r="D127" s="50">
        <f>C127-A127</f>
        <v>33565998</v>
      </c>
    </row>
    <row r="128" spans="1:6" x14ac:dyDescent="0.3">
      <c r="A128" s="50">
        <f>(63150920/3157)*167</f>
        <v>3340577.649667406</v>
      </c>
      <c r="B128" s="53" t="s">
        <v>79</v>
      </c>
      <c r="C128" s="50">
        <f>C9+C15+C21+C33+C39+C45+C51+C57+C63+C76+C83+C90+C97+C104+C111+C69</f>
        <v>14780350</v>
      </c>
      <c r="D128" s="50">
        <f>C128-A128</f>
        <v>11439772.350332594</v>
      </c>
    </row>
    <row r="129" spans="1:4" x14ac:dyDescent="0.3">
      <c r="A129" s="55">
        <f>SUM(A124:A128)</f>
        <v>63150919.567627497</v>
      </c>
      <c r="B129" s="56" t="s">
        <v>80</v>
      </c>
      <c r="C129" s="55">
        <f>SUM(C124:C128)</f>
        <v>338832707.51999998</v>
      </c>
      <c r="D129" s="55">
        <f>SUM(D124:D128)</f>
        <v>338832707.52000004</v>
      </c>
    </row>
    <row r="130" spans="1:4" x14ac:dyDescent="0.3">
      <c r="A130" s="48"/>
      <c r="B130" s="48"/>
      <c r="C130" s="48"/>
      <c r="D130" s="48"/>
    </row>
    <row r="132" spans="1:4" x14ac:dyDescent="0.3">
      <c r="A132" s="1"/>
    </row>
  </sheetData>
  <mergeCells count="19">
    <mergeCell ref="A116:C116"/>
    <mergeCell ref="A71:A76"/>
    <mergeCell ref="A78:A83"/>
    <mergeCell ref="A84:A90"/>
    <mergeCell ref="A91:A97"/>
    <mergeCell ref="A99:A104"/>
    <mergeCell ref="A106:A111"/>
    <mergeCell ref="A64:A69"/>
    <mergeCell ref="A1:C1"/>
    <mergeCell ref="A4:A9"/>
    <mergeCell ref="A10:A15"/>
    <mergeCell ref="A16:A21"/>
    <mergeCell ref="A22:A27"/>
    <mergeCell ref="A28:A33"/>
    <mergeCell ref="A34:A39"/>
    <mergeCell ref="A40:A45"/>
    <mergeCell ref="A46:A51"/>
    <mergeCell ref="A52:A57"/>
    <mergeCell ref="A58:A63"/>
  </mergeCells>
  <pageMargins left="0.7" right="0.7" top="0.75" bottom="0.75" header="0.3" footer="0.3"/>
  <pageSetup paperSize="9" scale="94" orientation="portrait" r:id="rId1"/>
  <rowBreaks count="2" manualBreakCount="2">
    <brk id="57" max="16383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Tihany</dc:creator>
  <cp:lastModifiedBy>User</cp:lastModifiedBy>
  <cp:lastPrinted>2025-02-11T07:28:06Z</cp:lastPrinted>
  <dcterms:created xsi:type="dcterms:W3CDTF">2025-02-11T06:55:52Z</dcterms:created>
  <dcterms:modified xsi:type="dcterms:W3CDTF">2025-02-11T14:03:59Z</dcterms:modified>
</cp:coreProperties>
</file>